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tabRatio="648" activeTab="0"/>
  </bookViews>
  <sheets>
    <sheet name="Calculation" sheetId="1" r:id="rId1"/>
    <sheet name="Graph" sheetId="2" r:id="rId2"/>
    <sheet name="Meat, Electricity, Gas" sheetId="3" state="hidden" r:id="rId3"/>
  </sheets>
  <definedNames>
    <definedName name="_xlnm.Print_Area" localSheetId="0">'Calculation'!$A$1:$I$58</definedName>
    <definedName name="_xlnm.Print_Area" localSheetId="1">'Graph'!$A$1:$M$53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<sst xmlns="http://schemas.openxmlformats.org/spreadsheetml/2006/main" count="69" uniqueCount="63">
  <si>
    <t>Item</t>
  </si>
  <si>
    <t>Food</t>
  </si>
  <si>
    <t>Fruit and vegetables</t>
  </si>
  <si>
    <t>Bread, flour and cereals</t>
  </si>
  <si>
    <t>Electricity (conventional)</t>
  </si>
  <si>
    <t>Natural gas</t>
  </si>
  <si>
    <t>Average person in India</t>
  </si>
  <si>
    <t>Average World Citizen</t>
  </si>
  <si>
    <t>Average                             Australian</t>
  </si>
  <si>
    <t>Beef</t>
  </si>
  <si>
    <t>Lamb&amp;Mutton</t>
  </si>
  <si>
    <t>Pork</t>
  </si>
  <si>
    <t>Poultry</t>
  </si>
  <si>
    <t>Offal and other</t>
  </si>
  <si>
    <t>Other</t>
  </si>
  <si>
    <t>Electricity</t>
  </si>
  <si>
    <t>Gas</t>
  </si>
  <si>
    <t>$</t>
  </si>
  <si>
    <t>PJ</t>
  </si>
  <si>
    <t>kWh/MJ</t>
  </si>
  <si>
    <t>$/kWh , $/MJ</t>
  </si>
  <si>
    <t>Goods</t>
  </si>
  <si>
    <t>Services</t>
  </si>
  <si>
    <t>Average Australian</t>
  </si>
  <si>
    <t>Public transport</t>
  </si>
  <si>
    <t>Nevertheless, the overall total will in general be quite accurate.</t>
  </si>
  <si>
    <t>Meat products</t>
  </si>
  <si>
    <t>Dairy products</t>
  </si>
  <si>
    <t>Housing</t>
  </si>
  <si>
    <t>Construction and maintenance</t>
  </si>
  <si>
    <t>Rent, mortgage and lodgement expenses</t>
  </si>
  <si>
    <t>Mobility (other than work related)</t>
  </si>
  <si>
    <t>The estimates given in the table are averages over different products and producers and thus only indicative for your consumption.</t>
  </si>
  <si>
    <t xml:space="preserve">Petrol or diesel </t>
  </si>
  <si>
    <t>Private car or motorbike purchase, repair, service</t>
  </si>
  <si>
    <t>Goods (other than second-hand)</t>
  </si>
  <si>
    <t>Appliances and furniture</t>
  </si>
  <si>
    <t>Clothing and shoes</t>
  </si>
  <si>
    <t>Other goods</t>
  </si>
  <si>
    <t>Totals</t>
  </si>
  <si>
    <t>Water, waste and sewerage</t>
  </si>
  <si>
    <t>Government services and defence</t>
  </si>
  <si>
    <r>
      <t xml:space="preserve">For shared items make sure you divide expenses by </t>
    </r>
    <r>
      <rPr>
        <b/>
        <sz val="13"/>
        <color indexed="10"/>
        <rFont val="Arial"/>
        <family val="0"/>
      </rPr>
      <t>the number of people</t>
    </r>
    <r>
      <rPr>
        <sz val="13"/>
        <rFont val="Arial"/>
        <family val="0"/>
      </rPr>
      <t xml:space="preserve"> living in your household.</t>
    </r>
  </si>
  <si>
    <t>Mobility</t>
  </si>
  <si>
    <t>Your footprint</t>
  </si>
  <si>
    <t>#</t>
  </si>
  <si>
    <t>Assumptions/calculations</t>
  </si>
  <si>
    <t>Calculate your annual carbon footprint</t>
  </si>
  <si>
    <t>Amount          (in $)</t>
  </si>
  <si>
    <t>Factor         (kg/$)</t>
  </si>
  <si>
    <r>
      <t>Your</t>
    </r>
    <r>
      <rPr>
        <b/>
        <sz val="13"/>
        <rFont val="Arial"/>
        <family val="2"/>
      </rPr>
      <t xml:space="preserve"> emissions                 (kg of CO</t>
    </r>
    <r>
      <rPr>
        <b/>
        <vertAlign val="subscript"/>
        <sz val="13"/>
        <rFont val="Arial"/>
        <family val="2"/>
      </rPr>
      <t>2</t>
    </r>
    <r>
      <rPr>
        <b/>
        <sz val="13"/>
        <rFont val="Arial"/>
        <family val="2"/>
      </rPr>
      <t>-e)</t>
    </r>
  </si>
  <si>
    <t>Please note that this is a relatively simply calculator - more detailed calculators can be developed by ISA.</t>
  </si>
  <si>
    <t>All other food and beverages</t>
  </si>
  <si>
    <t>Air travel (moderate emissions scenario)</t>
  </si>
  <si>
    <t>Financial, legal and accounting, insurance, communications</t>
  </si>
  <si>
    <t>Entertainment and all other services (cafes, restaurants, sport, etc)</t>
  </si>
  <si>
    <t xml:space="preserve">Also available at </t>
  </si>
  <si>
    <t>www.isa.org.usyd.edu.au</t>
  </si>
  <si>
    <t>Emissions associated with exports are excluded.</t>
  </si>
  <si>
    <t>Amounts are in Australian dollars and apply to the Australian economy.</t>
  </si>
  <si>
    <t>Your emissions will be automatically calculated, as in Column G.</t>
  </si>
  <si>
    <t>To convert to annual figures use more familiar figures such as weekly costs. You can also enter formulae.</t>
  </si>
  <si>
    <r>
      <t xml:space="preserve">Fill in the amounts in the yellow cells that  </t>
    </r>
    <r>
      <rPr>
        <b/>
        <sz val="13"/>
        <color indexed="10"/>
        <rFont val="Arial"/>
        <family val="0"/>
      </rPr>
      <t>you</t>
    </r>
    <r>
      <rPr>
        <sz val="13"/>
        <rFont val="Arial"/>
        <family val="0"/>
      </rPr>
      <t xml:space="preserve"> consume in a full year. 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</si>
</sst>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&quot; per kg&quot;"/>
    <numFmt numFmtId="169" formatCode="0.0&quot; per km&quot;"/>
    <numFmt numFmtId="170" formatCode="0.0&quot; per $&quot;"/>
    <numFmt numFmtId="171" formatCode="0&quot; kg&quot;"/>
    <numFmt numFmtId="172" formatCode="0&quot; km&quot;"/>
    <numFmt numFmtId="173" formatCode="0.0&quot; kg&quot;"/>
    <numFmt numFmtId="174" formatCode="#,##0&quot; kg&quot;"/>
    <numFmt numFmtId="175" formatCode="[$$-C09]#,##0.00"/>
    <numFmt numFmtId="176" formatCode="0.0&quot; per tree&quot;"/>
    <numFmt numFmtId="177" formatCode="0&quot; trees&quot;"/>
    <numFmt numFmtId="178" formatCode="0.000"/>
    <numFmt numFmtId="179" formatCode="0.0&quot; kWh&quot;"/>
    <numFmt numFmtId="180" formatCode="0&quot; MJ&quot;"/>
    <numFmt numFmtId="181" formatCode="0.00&quot; per MJ&quot;"/>
    <numFmt numFmtId="182" formatCode="0.00&quot; per kWh&quot;"/>
    <numFmt numFmtId="183" formatCode="0.00&quot; per vehicle-km&quot;"/>
    <numFmt numFmtId="184" formatCode="0.0&quot; per passenger-km&quot;"/>
    <numFmt numFmtId="185" formatCode="&quot;(&quot;##,##0&quot; kg&quot;"/>
    <numFmt numFmtId="186" formatCode="0&quot; passenger-km&quot;"/>
    <numFmt numFmtId="187" formatCode="0&quot; vehicle-km&quot;"/>
    <numFmt numFmtId="188" formatCode="&quot;Your trees credit: -&quot;0.0&quot; t&quot;"/>
    <numFmt numFmtId="189" formatCode="&quot;You are: &quot;0.0&quot; t above the target&quot;"/>
    <numFmt numFmtId="190" formatCode="&quot;Equitable &amp; sustainable target: &quot;0.0&quot; t&quot;"/>
    <numFmt numFmtId="191" formatCode="0&quot; person(s)&quot;"/>
    <numFmt numFmtId="192" formatCode="[$$-C09]#,##0"/>
    <numFmt numFmtId="193" formatCode="0&quot; ha&quot;"/>
    <numFmt numFmtId="194" formatCode="0.0&quot; ha&quot;"/>
    <numFmt numFmtId="195" formatCode="0.00&quot; ha&quot;"/>
    <numFmt numFmtId="196" formatCode="0.000&quot; ha&quot;"/>
    <numFmt numFmtId="197" formatCode="0.0000&quot; ha&quot;"/>
    <numFmt numFmtId="198" formatCode="0.00000&quot; ha&quot;"/>
    <numFmt numFmtId="199" formatCode="0.000E+00"/>
    <numFmt numFmtId="200" formatCode="0.000000"/>
    <numFmt numFmtId="201" formatCode="0.0000"/>
    <numFmt numFmtId="202" formatCode="#,##0.0&quot; kg&quot;"/>
    <numFmt numFmtId="203" formatCode="0.00000"/>
    <numFmt numFmtId="204" formatCode="&quot;World average &quot;0.0&quot; ha&quot;"/>
    <numFmt numFmtId="205" formatCode="0.0"/>
    <numFmt numFmtId="206" formatCode="#,##0.000"/>
    <numFmt numFmtId="207" formatCode="0.00&quot; kg&quot;"/>
    <numFmt numFmtId="208" formatCode="0.000000&quot; ha&quot;"/>
    <numFmt numFmtId="209" formatCode="0.0000000&quot; ha&quot;"/>
    <numFmt numFmtId="210" formatCode="0.00000000&quot; ha&quot;"/>
    <numFmt numFmtId="211" formatCode="0.000000000&quot; ha&quot;"/>
    <numFmt numFmtId="212" formatCode="0.0000000000&quot; ha&quot;"/>
    <numFmt numFmtId="213" formatCode="0.00&quot; t&quot;"/>
    <numFmt numFmtId="214" formatCode="0.0%"/>
    <numFmt numFmtId="215" formatCode="0&quot; t&quot;"/>
    <numFmt numFmtId="216" formatCode="0.0&quot; t&quot;"/>
    <numFmt numFmtId="217" formatCode="0.000&quot; t&quot;"/>
    <numFmt numFmtId="218" formatCode="0.000&quot; kg&quot;"/>
    <numFmt numFmtId="219" formatCode="&quot;World average &quot;0.0&quot; t&quot;"/>
    <numFmt numFmtId="220" formatCode="0&quot; per $&quot;"/>
    <numFmt numFmtId="221" formatCode="#,##0.0"/>
  </numFmts>
  <fonts count="2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23.25"/>
      <name val="Times New Roman"/>
      <family val="0"/>
    </font>
    <font>
      <sz val="25.75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25.75"/>
      <name val="Arial"/>
      <family val="2"/>
    </font>
    <font>
      <sz val="12"/>
      <name val="Arial Narrow"/>
      <family val="2"/>
    </font>
    <font>
      <b/>
      <sz val="16"/>
      <name val="Arial"/>
      <family val="2"/>
    </font>
    <font>
      <b/>
      <sz val="13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sz val="24"/>
      <name val="Arial"/>
      <family val="2"/>
    </font>
    <font>
      <b/>
      <sz val="14.5"/>
      <name val="Arial Narrow"/>
      <family val="2"/>
    </font>
    <font>
      <b/>
      <vertAlign val="subscript"/>
      <sz val="13"/>
      <name val="Arial"/>
      <family val="2"/>
    </font>
    <font>
      <b/>
      <vertAlign val="subscript"/>
      <sz val="36"/>
      <name val="Arial"/>
      <family val="2"/>
    </font>
    <font>
      <sz val="10"/>
      <color indexed="8"/>
      <name val="Arial"/>
      <family val="0"/>
    </font>
    <font>
      <sz val="13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0" fontId="0" fillId="0" borderId="0" xfId="0" applyNumberFormat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0" xfId="0" applyFont="1" applyAlignment="1">
      <alignment/>
    </xf>
    <xf numFmtId="170" fontId="2" fillId="2" borderId="0" xfId="0" applyNumberFormat="1" applyFont="1" applyFill="1" applyBorder="1" applyAlignment="1">
      <alignment horizontal="left" indent="3"/>
    </xf>
    <xf numFmtId="0" fontId="2" fillId="2" borderId="0" xfId="0" applyFont="1" applyFill="1" applyBorder="1" applyAlignment="1">
      <alignment horizontal="left" indent="3"/>
    </xf>
    <xf numFmtId="169" fontId="2" fillId="2" borderId="0" xfId="0" applyNumberFormat="1" applyFont="1" applyFill="1" applyBorder="1" applyAlignment="1">
      <alignment horizontal="left" indent="3"/>
    </xf>
    <xf numFmtId="184" fontId="2" fillId="2" borderId="0" xfId="0" applyNumberFormat="1" applyFont="1" applyFill="1" applyBorder="1" applyAlignment="1">
      <alignment horizontal="left" indent="3"/>
    </xf>
    <xf numFmtId="176" fontId="2" fillId="2" borderId="0" xfId="0" applyNumberFormat="1" applyFont="1" applyFill="1" applyBorder="1" applyAlignment="1">
      <alignment horizontal="left" indent="3"/>
    </xf>
    <xf numFmtId="0" fontId="2" fillId="2" borderId="0" xfId="0" applyFont="1" applyFill="1" applyBorder="1" applyAlignment="1">
      <alignment horizontal="left" indent="4"/>
    </xf>
    <xf numFmtId="0" fontId="2" fillId="2" borderId="0" xfId="0" applyFont="1" applyFill="1" applyBorder="1" applyAlignment="1">
      <alignment horizontal="left" indent="5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8" fontId="0" fillId="0" borderId="0" xfId="0" applyNumberFormat="1" applyAlignment="1">
      <alignment/>
    </xf>
    <xf numFmtId="0" fontId="7" fillId="2" borderId="5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171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74" fontId="5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190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1" fontId="2" fillId="0" borderId="0" xfId="0" applyNumberFormat="1" applyFont="1" applyAlignment="1">
      <alignment/>
    </xf>
    <xf numFmtId="192" fontId="2" fillId="2" borderId="0" xfId="0" applyNumberFormat="1" applyFont="1" applyFill="1" applyBorder="1" applyAlignment="1">
      <alignment/>
    </xf>
    <xf numFmtId="174" fontId="6" fillId="2" borderId="0" xfId="0" applyNumberFormat="1" applyFont="1" applyFill="1" applyBorder="1" applyAlignment="1">
      <alignment horizontal="center"/>
    </xf>
    <xf numFmtId="9" fontId="13" fillId="2" borderId="5" xfId="20" applyFont="1" applyFill="1" applyBorder="1" applyAlignment="1">
      <alignment horizontal="left"/>
    </xf>
    <xf numFmtId="0" fontId="13" fillId="2" borderId="5" xfId="0" applyFont="1" applyFill="1" applyBorder="1" applyAlignment="1">
      <alignment/>
    </xf>
    <xf numFmtId="171" fontId="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192" fontId="5" fillId="3" borderId="0" xfId="0" applyNumberFormat="1" applyFont="1" applyFill="1" applyBorder="1" applyAlignment="1">
      <alignment horizontal="left" indent="3"/>
    </xf>
    <xf numFmtId="202" fontId="2" fillId="4" borderId="0" xfId="0" applyNumberFormat="1" applyFont="1" applyFill="1" applyBorder="1" applyAlignment="1">
      <alignment horizontal="right" inden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2" borderId="2" xfId="0" applyFont="1" applyFill="1" applyBorder="1" applyAlignment="1">
      <alignment horizontal="left"/>
    </xf>
    <xf numFmtId="207" fontId="5" fillId="2" borderId="0" xfId="0" applyNumberFormat="1" applyFont="1" applyFill="1" applyBorder="1" applyAlignment="1">
      <alignment horizontal="center"/>
    </xf>
    <xf numFmtId="207" fontId="2" fillId="2" borderId="0" xfId="0" applyNumberFormat="1" applyFont="1" applyFill="1" applyBorder="1" applyAlignment="1">
      <alignment horizontal="left" indent="4"/>
    </xf>
    <xf numFmtId="207" fontId="2" fillId="2" borderId="0" xfId="0" applyNumberFormat="1" applyFont="1" applyFill="1" applyBorder="1" applyAlignment="1">
      <alignment horizontal="center"/>
    </xf>
    <xf numFmtId="207" fontId="2" fillId="0" borderId="0" xfId="0" applyNumberFormat="1" applyFont="1" applyAlignment="1">
      <alignment/>
    </xf>
    <xf numFmtId="207" fontId="5" fillId="2" borderId="0" xfId="0" applyNumberFormat="1" applyFont="1" applyFill="1" applyBorder="1" applyAlignment="1">
      <alignment horizontal="left" indent="4"/>
    </xf>
    <xf numFmtId="0" fontId="2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indent="3"/>
      <protection locked="0"/>
    </xf>
    <xf numFmtId="0" fontId="2" fillId="2" borderId="9" xfId="0" applyFont="1" applyFill="1" applyBorder="1" applyAlignment="1" applyProtection="1">
      <alignment/>
      <protection locked="0"/>
    </xf>
    <xf numFmtId="192" fontId="2" fillId="5" borderId="10" xfId="0" applyNumberFormat="1" applyFont="1" applyFill="1" applyBorder="1" applyAlignment="1" applyProtection="1">
      <alignment horizontal="left" indent="3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3" fillId="2" borderId="0" xfId="0" applyNumberFormat="1" applyFont="1" applyFill="1" applyBorder="1" applyAlignment="1">
      <alignment horizontal="left" indent="4"/>
    </xf>
    <xf numFmtId="206" fontId="22" fillId="0" borderId="0" xfId="0" applyNumberFormat="1" applyFont="1" applyAlignment="1">
      <alignment/>
    </xf>
    <xf numFmtId="192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11" fontId="2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3" fillId="2" borderId="0" xfId="0" applyFont="1" applyFill="1" applyBorder="1" applyAlignment="1">
      <alignment horizontal="left" indent="4"/>
    </xf>
    <xf numFmtId="171" fontId="23" fillId="2" borderId="0" xfId="0" applyNumberFormat="1" applyFont="1" applyFill="1" applyBorder="1" applyAlignment="1">
      <alignment horizontal="left" indent="4"/>
    </xf>
    <xf numFmtId="195" fontId="23" fillId="0" borderId="0" xfId="0" applyNumberFormat="1" applyFont="1" applyAlignment="1">
      <alignment horizontal="left"/>
    </xf>
    <xf numFmtId="0" fontId="20" fillId="0" borderId="0" xfId="0" applyFont="1" applyBorder="1" applyAlignment="1">
      <alignment/>
    </xf>
    <xf numFmtId="9" fontId="2" fillId="0" borderId="0" xfId="20" applyFont="1" applyAlignment="1">
      <alignment/>
    </xf>
    <xf numFmtId="214" fontId="24" fillId="2" borderId="0" xfId="20" applyNumberFormat="1" applyFont="1" applyFill="1" applyBorder="1" applyAlignment="1">
      <alignment horizontal="left" indent="4"/>
    </xf>
    <xf numFmtId="216" fontId="23" fillId="2" borderId="0" xfId="0" applyNumberFormat="1" applyFont="1" applyFill="1" applyBorder="1" applyAlignment="1">
      <alignment horizontal="left" indent="4"/>
    </xf>
    <xf numFmtId="216" fontId="23" fillId="0" borderId="0" xfId="0" applyNumberFormat="1" applyFont="1" applyAlignment="1">
      <alignment horizontal="left"/>
    </xf>
    <xf numFmtId="9" fontId="22" fillId="0" borderId="0" xfId="20" applyFont="1" applyAlignment="1">
      <alignment/>
    </xf>
    <xf numFmtId="4" fontId="2" fillId="5" borderId="10" xfId="0" applyNumberFormat="1" applyFont="1" applyFill="1" applyBorder="1" applyAlignment="1" applyProtection="1">
      <alignment horizontal="left" indent="3"/>
      <protection locked="0"/>
    </xf>
    <xf numFmtId="171" fontId="2" fillId="2" borderId="0" xfId="0" applyNumberFormat="1" applyFont="1" applyFill="1" applyBorder="1" applyAlignment="1">
      <alignment horizontal="left" indent="4"/>
    </xf>
    <xf numFmtId="171" fontId="5" fillId="2" borderId="0" xfId="0" applyNumberFormat="1" applyFont="1" applyFill="1" applyBorder="1" applyAlignment="1">
      <alignment horizontal="center"/>
    </xf>
    <xf numFmtId="215" fontId="5" fillId="3" borderId="0" xfId="0" applyNumberFormat="1" applyFont="1" applyFill="1" applyBorder="1" applyAlignment="1">
      <alignment horizontal="left" indent="4"/>
    </xf>
    <xf numFmtId="215" fontId="5" fillId="6" borderId="0" xfId="0" applyNumberFormat="1" applyFont="1" applyFill="1" applyBorder="1" applyAlignment="1">
      <alignment horizontal="center"/>
    </xf>
    <xf numFmtId="219" fontId="0" fillId="0" borderId="0" xfId="0" applyNumberFormat="1" applyAlignment="1">
      <alignment/>
    </xf>
    <xf numFmtId="221" fontId="2" fillId="5" borderId="10" xfId="0" applyNumberFormat="1" applyFont="1" applyFill="1" applyBorder="1" applyAlignment="1" applyProtection="1">
      <alignment horizontal="left" indent="3"/>
      <protection locked="0"/>
    </xf>
    <xf numFmtId="221" fontId="2" fillId="2" borderId="9" xfId="0" applyNumberFormat="1" applyFont="1" applyFill="1" applyBorder="1" applyAlignment="1" applyProtection="1">
      <alignment horizontal="left" indent="3"/>
      <protection locked="0"/>
    </xf>
    <xf numFmtId="221" fontId="2" fillId="2" borderId="9" xfId="0" applyNumberFormat="1" applyFont="1" applyFill="1" applyBorder="1" applyAlignment="1" applyProtection="1">
      <alignment/>
      <protection locked="0"/>
    </xf>
    <xf numFmtId="216" fontId="2" fillId="4" borderId="0" xfId="0" applyNumberFormat="1" applyFont="1" applyFill="1" applyBorder="1" applyAlignment="1">
      <alignment horizontal="center"/>
    </xf>
    <xf numFmtId="0" fontId="25" fillId="2" borderId="3" xfId="19" applyFill="1" applyBorder="1" applyAlignment="1">
      <alignment/>
    </xf>
    <xf numFmtId="0" fontId="0" fillId="2" borderId="3" xfId="0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latin typeface="Arial"/>
                <a:ea typeface="Arial"/>
                <a:cs typeface="Arial"/>
              </a:rPr>
              <a:t>Carbon footprint (kg CO</a:t>
            </a:r>
            <a:r>
              <a:rPr lang="en-US" cap="none" sz="36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3600" b="1" i="0" u="none" baseline="0">
                <a:latin typeface="Arial"/>
                <a:ea typeface="Arial"/>
                <a:cs typeface="Arial"/>
              </a:rPr>
              <a:t>-e)</a:t>
            </a:r>
          </a:p>
        </c:rich>
      </c:tx>
      <c:layout>
        <c:manualLayout>
          <c:xMode val="factor"/>
          <c:yMode val="factor"/>
          <c:x val="-0.069"/>
          <c:y val="-0.021"/>
        </c:manualLayout>
      </c:layout>
      <c:spPr>
        <a:noFill/>
        <a:ln>
          <a:noFill/>
        </a:ln>
      </c:spPr>
    </c:title>
    <c:view3D>
      <c:rotX val="12"/>
      <c:rotY val="17"/>
      <c:depthPercent val="100"/>
      <c:rAngAx val="1"/>
    </c:view3D>
    <c:plotArea>
      <c:layout>
        <c:manualLayout>
          <c:xMode val="edge"/>
          <c:yMode val="edge"/>
          <c:x val="0.018"/>
          <c:y val="0.109"/>
          <c:w val="0.77025"/>
          <c:h val="0.87375"/>
        </c:manualLayout>
      </c:layout>
      <c:bar3DChart>
        <c:barDir val="col"/>
        <c:grouping val="stacked"/>
        <c:varyColors val="0"/>
        <c:ser>
          <c:idx val="5"/>
          <c:order val="0"/>
          <c:tx>
            <c:strRef>
              <c:f>Graph!$B$7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Graph!$C$2:$E$2</c:f>
              <c:strCache/>
            </c:strRef>
          </c:cat>
          <c:val>
            <c:numRef>
              <c:f>Graph!$C$7:$E$7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Graph!$B$6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cat>
            <c:strRef>
              <c:f>Graph!$C$2:$E$2</c:f>
              <c:strCache/>
            </c:strRef>
          </c:cat>
          <c:val>
            <c:numRef>
              <c:f>Graph!$C$6:$E$6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8"/>
          <c:order val="2"/>
          <c:tx>
            <c:strRef>
              <c:f>Graph!$B$5</c:f>
              <c:strCache>
                <c:ptCount val="1"/>
                <c:pt idx="0">
                  <c:v>Mobility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Graph!$C$2:$E$2</c:f>
              <c:strCache/>
            </c:strRef>
          </c:cat>
          <c:val>
            <c:numRef>
              <c:f>Graph!$C$5:$E$5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0"/>
          <c:order val="3"/>
          <c:tx>
            <c:strRef>
              <c:f>Graph!$B$4</c:f>
              <c:strCache>
                <c:ptCount val="1"/>
                <c:pt idx="0">
                  <c:v>Housing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Graph!$C$2:$E$2</c:f>
              <c:strCache/>
            </c:strRef>
          </c:cat>
          <c:val>
            <c:numRef>
              <c:f>Graph!$C$4:$E$4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6"/>
          <c:order val="4"/>
          <c:tx>
            <c:strRef>
              <c:f>Graph!$B$3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4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14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Graph!$C$2:$E$2</c:f>
              <c:strCache/>
            </c:strRef>
          </c:cat>
          <c:val>
            <c:numRef>
              <c:f>Graph!$C$3:$E$3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overlap val="100"/>
        <c:gapWidth val="100"/>
        <c:gapDepth val="100"/>
        <c:shape val="cylinder"/>
        <c:axId val="14250019"/>
        <c:axId val="61141308"/>
      </c:bar3DChart>
      <c:catAx>
        <c:axId val="14250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2575" b="1" i="0" u="none" baseline="0">
                <a:latin typeface="Arial"/>
                <a:ea typeface="Arial"/>
                <a:cs typeface="Arial"/>
              </a:defRPr>
            </a:pPr>
          </a:p>
        </c:txPr>
        <c:crossAx val="61141308"/>
        <c:crossesAt val="0"/>
        <c:auto val="1"/>
        <c:lblOffset val="100"/>
        <c:noMultiLvlLbl val="0"/>
      </c:catAx>
      <c:valAx>
        <c:axId val="61141308"/>
        <c:scaling>
          <c:orientation val="minMax"/>
          <c:min val="0"/>
        </c:scaling>
        <c:axPos val="l"/>
        <c:majorGridlines/>
        <c:delete val="0"/>
        <c:numFmt formatCode="0" sourceLinked="0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575" b="0" i="0" u="none" baseline="0">
                <a:latin typeface="Arial"/>
                <a:ea typeface="Arial"/>
                <a:cs typeface="Arial"/>
              </a:defRPr>
            </a:pPr>
          </a:p>
        </c:txPr>
        <c:crossAx val="14250019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1525"/>
          <c:w val="0.13475"/>
          <c:h val="0.6075"/>
        </c:manualLayout>
      </c:layout>
      <c:overlay val="0"/>
      <c:txPr>
        <a:bodyPr vert="horz" rot="0"/>
        <a:lstStyle/>
        <a:p>
          <a:pPr>
            <a:defRPr lang="en-US" cap="none" sz="24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25400">
          <a:solidFill/>
        </a:ln>
      </c:spPr>
      <c:thickness val="0"/>
    </c:floor>
    <c:sideWall>
      <c:spPr>
        <a:solidFill>
          <a:srgbClr val="FFFFFF"/>
        </a:solidFill>
        <a:ln w="25400">
          <a:solidFill/>
        </a:ln>
      </c:spPr>
      <c:thickness val="0"/>
    </c:sideWall>
    <c:backWall>
      <c:spPr>
        <a:solidFill>
          <a:srgbClr val="FFFFFF"/>
        </a:solidFill>
        <a:ln w="254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51</xdr:row>
      <xdr:rowOff>0</xdr:rowOff>
    </xdr:from>
    <xdr:to>
      <xdr:col>6</xdr:col>
      <xdr:colOff>123825</xdr:colOff>
      <xdr:row>56</xdr:row>
      <xdr:rowOff>28575</xdr:rowOff>
    </xdr:to>
    <xdr:grpSp>
      <xdr:nvGrpSpPr>
        <xdr:cNvPr id="1" name="Group 4"/>
        <xdr:cNvGrpSpPr>
          <a:grpSpLocks noChangeAspect="1"/>
        </xdr:cNvGrpSpPr>
      </xdr:nvGrpSpPr>
      <xdr:grpSpPr>
        <a:xfrm>
          <a:off x="0" y="10296525"/>
          <a:ext cx="7296150" cy="838200"/>
          <a:chOff x="1440" y="1630"/>
          <a:chExt cx="9630" cy="121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40" y="1630"/>
            <a:ext cx="9630" cy="12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3" y="1716"/>
            <a:ext cx="2448" cy="9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14</xdr:col>
      <xdr:colOff>495300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38100" y="38100"/>
        <a:ext cx="12334875" cy="780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685800</xdr:colOff>
      <xdr:row>48</xdr:row>
      <xdr:rowOff>47625</xdr:rowOff>
    </xdr:from>
    <xdr:to>
      <xdr:col>7</xdr:col>
      <xdr:colOff>228600</xdr:colOff>
      <xdr:row>52</xdr:row>
      <xdr:rowOff>95250</xdr:rowOff>
    </xdr:to>
    <xdr:grpSp>
      <xdr:nvGrpSpPr>
        <xdr:cNvPr id="2" name="Group 6"/>
        <xdr:cNvGrpSpPr>
          <a:grpSpLocks noChangeAspect="1"/>
        </xdr:cNvGrpSpPr>
      </xdr:nvGrpSpPr>
      <xdr:grpSpPr>
        <a:xfrm>
          <a:off x="1905000" y="7820025"/>
          <a:ext cx="5934075" cy="695325"/>
          <a:chOff x="1440" y="1630"/>
          <a:chExt cx="9630" cy="1215"/>
        </a:xfrm>
        <a:solidFill>
          <a:srgbClr val="FFFFFF"/>
        </a:solidFill>
      </xdr:grpSpPr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40" y="1630"/>
            <a:ext cx="9630" cy="12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073" y="1716"/>
            <a:ext cx="2448" cy="9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2"/>
  <sheetViews>
    <sheetView showGridLines="0" tabSelected="1" zoomScale="70" zoomScaleNormal="70" workbookViewId="0" topLeftCell="B1">
      <selection activeCell="E13" sqref="E13"/>
    </sheetView>
  </sheetViews>
  <sheetFormatPr defaultColWidth="9.140625" defaultRowHeight="12.75"/>
  <cols>
    <col min="1" max="1" width="3.8515625" style="0" hidden="1" customWidth="1"/>
    <col min="2" max="2" width="50.140625" style="0" customWidth="1"/>
    <col min="3" max="3" width="17.140625" style="0" customWidth="1"/>
    <col min="4" max="4" width="18.00390625" style="0" customWidth="1"/>
    <col min="5" max="5" width="22.28125" style="0" customWidth="1"/>
    <col min="6" max="6" width="14.140625" style="0" hidden="1" customWidth="1"/>
    <col min="7" max="7" width="20.57421875" style="0" customWidth="1"/>
    <col min="8" max="8" width="13.140625" style="0" customWidth="1"/>
    <col min="9" max="9" width="2.7109375" style="0" customWidth="1"/>
    <col min="10" max="10" width="6.8515625" style="0" customWidth="1"/>
    <col min="11" max="11" width="22.57421875" style="0" customWidth="1"/>
    <col min="12" max="12" width="7.421875" style="0" customWidth="1"/>
    <col min="13" max="13" width="7.8515625" style="0" customWidth="1"/>
    <col min="14" max="14" width="23.7109375" style="0" customWidth="1"/>
    <col min="43" max="48" width="9.140625" style="71" customWidth="1"/>
    <col min="49" max="49" width="10.421875" style="71" customWidth="1"/>
    <col min="50" max="50" width="44.00390625" style="71" customWidth="1"/>
    <col min="51" max="51" width="9.140625" style="71" customWidth="1"/>
    <col min="52" max="52" width="14.28125" style="71" customWidth="1"/>
    <col min="53" max="53" width="9.140625" style="71" customWidth="1"/>
    <col min="54" max="54" width="18.57421875" style="71" customWidth="1"/>
    <col min="55" max="55" width="12.57421875" style="71" customWidth="1"/>
    <col min="56" max="56" width="16.28125" style="71" customWidth="1"/>
    <col min="57" max="59" width="9.140625" style="71" customWidth="1"/>
  </cols>
  <sheetData>
    <row r="1" spans="1:9" ht="46.5" customHeight="1">
      <c r="A1" s="16"/>
      <c r="B1" s="58" t="s">
        <v>47</v>
      </c>
      <c r="C1" s="8"/>
      <c r="D1" s="8"/>
      <c r="E1" s="8"/>
      <c r="F1" s="8"/>
      <c r="G1" s="8"/>
      <c r="H1" s="8"/>
      <c r="I1" s="11"/>
    </row>
    <row r="2" spans="1:9" ht="9" customHeight="1">
      <c r="A2" s="7"/>
      <c r="B2" s="9"/>
      <c r="C2" s="9"/>
      <c r="D2" s="9"/>
      <c r="E2" s="9"/>
      <c r="F2" s="9"/>
      <c r="G2" s="9"/>
      <c r="H2" s="9"/>
      <c r="I2" s="12"/>
    </row>
    <row r="3" spans="1:59" s="56" customFormat="1" ht="18.75" customHeight="1">
      <c r="A3" s="53"/>
      <c r="B3" s="54" t="s">
        <v>62</v>
      </c>
      <c r="C3" s="54"/>
      <c r="D3" s="54"/>
      <c r="E3" s="54"/>
      <c r="F3" s="54"/>
      <c r="G3" s="54"/>
      <c r="H3" s="54"/>
      <c r="I3" s="55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</row>
    <row r="4" spans="1:59" s="56" customFormat="1" ht="18.75" customHeight="1">
      <c r="A4" s="53"/>
      <c r="B4" s="54" t="s">
        <v>59</v>
      </c>
      <c r="C4" s="54"/>
      <c r="D4" s="54"/>
      <c r="E4" s="54"/>
      <c r="F4" s="54"/>
      <c r="G4" s="54"/>
      <c r="H4" s="54"/>
      <c r="I4" s="55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</row>
    <row r="5" spans="1:59" s="56" customFormat="1" ht="18.75" customHeight="1">
      <c r="A5" s="53"/>
      <c r="B5" s="54" t="s">
        <v>60</v>
      </c>
      <c r="C5" s="54"/>
      <c r="D5" s="54"/>
      <c r="E5" s="54"/>
      <c r="F5" s="54"/>
      <c r="G5" s="54"/>
      <c r="H5" s="54"/>
      <c r="I5" s="55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</row>
    <row r="6" spans="1:59" s="56" customFormat="1" ht="18.75" customHeight="1">
      <c r="A6" s="53"/>
      <c r="B6" s="54" t="s">
        <v>58</v>
      </c>
      <c r="C6" s="54"/>
      <c r="D6" s="54"/>
      <c r="E6" s="54"/>
      <c r="F6" s="54"/>
      <c r="G6" s="54"/>
      <c r="H6" s="54"/>
      <c r="I6" s="55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</row>
    <row r="7" spans="1:59" s="56" customFormat="1" ht="18.75" customHeight="1">
      <c r="A7" s="53"/>
      <c r="B7" s="54" t="s">
        <v>61</v>
      </c>
      <c r="C7" s="54"/>
      <c r="D7" s="54"/>
      <c r="E7" s="54"/>
      <c r="F7" s="54"/>
      <c r="G7" s="54"/>
      <c r="H7" s="54"/>
      <c r="I7" s="55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</row>
    <row r="8" spans="1:59" s="56" customFormat="1" ht="18.75" customHeight="1">
      <c r="A8" s="53"/>
      <c r="B8" s="54" t="s">
        <v>42</v>
      </c>
      <c r="C8" s="54"/>
      <c r="D8" s="54"/>
      <c r="E8" s="54"/>
      <c r="F8" s="54"/>
      <c r="G8" s="54"/>
      <c r="H8" s="54"/>
      <c r="I8" s="55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</row>
    <row r="9" spans="1:9" ht="4.5" customHeight="1">
      <c r="A9" s="7"/>
      <c r="B9" s="9"/>
      <c r="C9" s="9"/>
      <c r="D9" s="9"/>
      <c r="E9" s="9"/>
      <c r="F9" s="9"/>
      <c r="G9" s="9"/>
      <c r="H9" s="9"/>
      <c r="I9" s="12"/>
    </row>
    <row r="10" spans="1:59" s="30" customFormat="1" ht="19.5" customHeight="1">
      <c r="A10" s="67"/>
      <c r="B10" s="65"/>
      <c r="C10" s="66"/>
      <c r="D10" s="29"/>
      <c r="E10" s="29"/>
      <c r="F10" s="29"/>
      <c r="G10" s="49"/>
      <c r="H10" s="29"/>
      <c r="I10" s="32"/>
      <c r="K10" s="20"/>
      <c r="L10" s="20"/>
      <c r="M10" s="86"/>
      <c r="AQ10" s="73"/>
      <c r="AR10" s="73"/>
      <c r="AS10" s="73"/>
      <c r="AT10" s="73"/>
      <c r="AU10" s="73"/>
      <c r="AV10" s="73"/>
      <c r="AW10" s="73"/>
      <c r="AX10" s="74"/>
      <c r="AY10" s="74"/>
      <c r="AZ10" s="74"/>
      <c r="BA10" s="74"/>
      <c r="BB10" s="74"/>
      <c r="BC10" s="74"/>
      <c r="BD10" s="75"/>
      <c r="BE10" s="74"/>
      <c r="BF10" s="73"/>
      <c r="BG10" s="73"/>
    </row>
    <row r="11" spans="1:59" s="30" customFormat="1" ht="37.5" customHeight="1">
      <c r="A11" s="67" t="s">
        <v>45</v>
      </c>
      <c r="B11" s="65" t="s">
        <v>0</v>
      </c>
      <c r="C11" s="66" t="s">
        <v>46</v>
      </c>
      <c r="D11" s="29"/>
      <c r="E11" s="29" t="s">
        <v>48</v>
      </c>
      <c r="F11" s="29" t="s">
        <v>49</v>
      </c>
      <c r="G11" s="49" t="s">
        <v>50</v>
      </c>
      <c r="H11" s="29" t="s">
        <v>8</v>
      </c>
      <c r="I11" s="32"/>
      <c r="K11" s="20"/>
      <c r="L11" s="20"/>
      <c r="M11" s="86"/>
      <c r="AQ11" s="73"/>
      <c r="AR11" s="73"/>
      <c r="AS11" s="73"/>
      <c r="AT11" s="73"/>
      <c r="AU11" s="73"/>
      <c r="AV11" s="73"/>
      <c r="AW11" s="73"/>
      <c r="AX11" s="74"/>
      <c r="AY11" s="74"/>
      <c r="AZ11" s="74"/>
      <c r="BA11" s="74"/>
      <c r="BB11" s="74"/>
      <c r="BC11" s="74"/>
      <c r="BD11" s="75"/>
      <c r="BE11" s="74"/>
      <c r="BF11" s="73"/>
      <c r="BG11" s="73"/>
    </row>
    <row r="12" spans="1:59" s="20" customFormat="1" ht="22.5" customHeight="1">
      <c r="A12" s="64"/>
      <c r="B12" s="15" t="s">
        <v>1</v>
      </c>
      <c r="C12" s="44"/>
      <c r="D12" s="44"/>
      <c r="E12" s="14"/>
      <c r="F12" s="14"/>
      <c r="G12" s="93">
        <f>SUM(G13:G17)</f>
        <v>2890</v>
      </c>
      <c r="H12" s="93">
        <v>3000</v>
      </c>
      <c r="I12" s="46"/>
      <c r="M12" s="86"/>
      <c r="AQ12" s="74"/>
      <c r="AR12" s="74"/>
      <c r="AS12" s="74"/>
      <c r="AT12" s="74"/>
      <c r="AU12" s="74"/>
      <c r="AV12" s="74"/>
      <c r="AW12" s="74"/>
      <c r="AX12" s="75"/>
      <c r="AY12" s="74"/>
      <c r="AZ12" s="74"/>
      <c r="BA12" s="74"/>
      <c r="BB12" s="74"/>
      <c r="BC12" s="74"/>
      <c r="BD12" s="88"/>
      <c r="BE12" s="90"/>
      <c r="BF12" s="74"/>
      <c r="BG12" s="74"/>
    </row>
    <row r="13" spans="1:59" s="20" customFormat="1" ht="15.75">
      <c r="A13" s="64">
        <v>1</v>
      </c>
      <c r="B13" s="33" t="s">
        <v>26</v>
      </c>
      <c r="C13" s="21"/>
      <c r="D13" s="21"/>
      <c r="E13" s="70">
        <f>10*50</f>
        <v>500</v>
      </c>
      <c r="F13" s="91">
        <v>1.5</v>
      </c>
      <c r="G13" s="92">
        <f>E13*F13</f>
        <v>750</v>
      </c>
      <c r="H13" s="61"/>
      <c r="I13" s="47"/>
      <c r="M13" s="86"/>
      <c r="AQ13" s="74"/>
      <c r="AR13" s="74"/>
      <c r="AS13" s="77"/>
      <c r="AT13" s="74"/>
      <c r="AU13" s="78"/>
      <c r="AV13" s="74"/>
      <c r="AW13" s="74"/>
      <c r="AX13" s="74"/>
      <c r="AY13" s="79"/>
      <c r="AZ13" s="80"/>
      <c r="BA13" s="74"/>
      <c r="BB13" s="83"/>
      <c r="BC13" s="87"/>
      <c r="BD13" s="74"/>
      <c r="BE13" s="74"/>
      <c r="BF13" s="74"/>
      <c r="BG13" s="74"/>
    </row>
    <row r="14" spans="1:59" s="20" customFormat="1" ht="15.75">
      <c r="A14" s="64">
        <v>2</v>
      </c>
      <c r="B14" s="33" t="s">
        <v>27</v>
      </c>
      <c r="C14" s="21"/>
      <c r="D14" s="21"/>
      <c r="E14" s="70">
        <v>500</v>
      </c>
      <c r="F14" s="97">
        <v>1</v>
      </c>
      <c r="G14" s="92">
        <f>E14*F14</f>
        <v>500</v>
      </c>
      <c r="H14" s="61"/>
      <c r="I14" s="47"/>
      <c r="M14" s="86"/>
      <c r="AQ14" s="74"/>
      <c r="AR14" s="74"/>
      <c r="AS14" s="77"/>
      <c r="AT14" s="74"/>
      <c r="AU14" s="78"/>
      <c r="AV14" s="74"/>
      <c r="AW14" s="74"/>
      <c r="AX14" s="74"/>
      <c r="AY14" s="79"/>
      <c r="AZ14" s="80"/>
      <c r="BA14" s="74"/>
      <c r="BB14" s="83"/>
      <c r="BC14" s="87"/>
      <c r="BD14" s="74"/>
      <c r="BE14" s="74"/>
      <c r="BF14" s="74"/>
      <c r="BG14" s="74"/>
    </row>
    <row r="15" spans="1:64" s="20" customFormat="1" ht="15.75">
      <c r="A15" s="64">
        <v>3</v>
      </c>
      <c r="B15" s="33" t="s">
        <v>2</v>
      </c>
      <c r="C15" s="21"/>
      <c r="D15" s="21"/>
      <c r="E15" s="70">
        <v>800</v>
      </c>
      <c r="F15" s="97">
        <v>0.3</v>
      </c>
      <c r="G15" s="92">
        <f>E15*F15</f>
        <v>240</v>
      </c>
      <c r="H15" s="61"/>
      <c r="I15" s="47"/>
      <c r="M15" s="86"/>
      <c r="AQ15" s="74"/>
      <c r="AR15" s="74"/>
      <c r="AS15" s="77"/>
      <c r="AT15" s="74"/>
      <c r="AU15" s="78"/>
      <c r="AV15" s="74"/>
      <c r="AW15" s="74"/>
      <c r="AX15" s="74"/>
      <c r="AY15" s="79"/>
      <c r="AZ15" s="80"/>
      <c r="BA15" s="74"/>
      <c r="BB15" s="83"/>
      <c r="BC15" s="87"/>
      <c r="BD15" s="74"/>
      <c r="BE15" s="74"/>
      <c r="BF15" s="74"/>
      <c r="BG15" s="74"/>
      <c r="BH15" s="42"/>
      <c r="BI15" s="86"/>
      <c r="BL15" s="86"/>
    </row>
    <row r="16" spans="1:64" s="20" customFormat="1" ht="15.75">
      <c r="A16" s="64">
        <v>4</v>
      </c>
      <c r="B16" s="33" t="s">
        <v>3</v>
      </c>
      <c r="C16" s="21"/>
      <c r="D16" s="21"/>
      <c r="E16" s="70">
        <v>500</v>
      </c>
      <c r="F16" s="97">
        <v>0.4</v>
      </c>
      <c r="G16" s="92">
        <f>E16*F16</f>
        <v>200</v>
      </c>
      <c r="H16" s="61"/>
      <c r="I16" s="47"/>
      <c r="M16" s="86"/>
      <c r="AQ16" s="74"/>
      <c r="AR16" s="74"/>
      <c r="AS16" s="77"/>
      <c r="AT16" s="74"/>
      <c r="AU16" s="78"/>
      <c r="AV16" s="74"/>
      <c r="AW16" s="74"/>
      <c r="AX16" s="74"/>
      <c r="AY16" s="79"/>
      <c r="AZ16" s="80"/>
      <c r="BA16" s="74"/>
      <c r="BB16" s="83"/>
      <c r="BC16" s="87"/>
      <c r="BD16" s="74"/>
      <c r="BE16" s="74"/>
      <c r="BF16" s="74"/>
      <c r="BG16" s="74"/>
      <c r="BH16" s="42"/>
      <c r="BI16" s="86"/>
      <c r="BL16" s="86"/>
    </row>
    <row r="17" spans="1:64" s="20" customFormat="1" ht="15.75">
      <c r="A17" s="64">
        <v>5</v>
      </c>
      <c r="B17" s="33" t="s">
        <v>52</v>
      </c>
      <c r="C17" s="21"/>
      <c r="D17" s="21"/>
      <c r="E17" s="70">
        <v>2000</v>
      </c>
      <c r="F17" s="97">
        <v>0.6</v>
      </c>
      <c r="G17" s="92">
        <f>E17*F17</f>
        <v>1200</v>
      </c>
      <c r="H17" s="61"/>
      <c r="I17" s="47"/>
      <c r="M17" s="86"/>
      <c r="AQ17" s="74"/>
      <c r="AR17" s="74"/>
      <c r="AS17" s="77"/>
      <c r="AT17" s="74"/>
      <c r="AU17" s="78"/>
      <c r="AV17" s="81"/>
      <c r="AW17" s="74"/>
      <c r="AX17" s="74"/>
      <c r="AY17" s="79"/>
      <c r="AZ17" s="80"/>
      <c r="BA17" s="74"/>
      <c r="BB17" s="83"/>
      <c r="BC17" s="87"/>
      <c r="BD17" s="74"/>
      <c r="BE17" s="74"/>
      <c r="BF17" s="74"/>
      <c r="BG17" s="74"/>
      <c r="BH17" s="42"/>
      <c r="BI17" s="86"/>
      <c r="BL17" s="86"/>
    </row>
    <row r="18" spans="1:61" s="20" customFormat="1" ht="4.5" customHeight="1">
      <c r="A18" s="18"/>
      <c r="B18" s="14"/>
      <c r="C18" s="22"/>
      <c r="D18" s="22"/>
      <c r="E18" s="68"/>
      <c r="F18" s="98"/>
      <c r="G18" s="62"/>
      <c r="H18" s="61"/>
      <c r="I18" s="47"/>
      <c r="AQ18" s="74"/>
      <c r="AR18" s="74"/>
      <c r="AS18" s="77"/>
      <c r="AT18" s="74"/>
      <c r="AU18" s="78"/>
      <c r="AV18" s="74"/>
      <c r="AW18" s="74"/>
      <c r="AX18" s="74"/>
      <c r="AY18" s="79"/>
      <c r="AZ18" s="80"/>
      <c r="BA18" s="74"/>
      <c r="BB18" s="82"/>
      <c r="BC18" s="87"/>
      <c r="BD18" s="74"/>
      <c r="BE18" s="74"/>
      <c r="BF18" s="74"/>
      <c r="BG18" s="74"/>
      <c r="BH18" s="42"/>
      <c r="BI18" s="86"/>
    </row>
    <row r="19" spans="1:61" s="20" customFormat="1" ht="15.75">
      <c r="A19" s="18"/>
      <c r="B19" s="15" t="s">
        <v>28</v>
      </c>
      <c r="C19" s="21"/>
      <c r="D19" s="21"/>
      <c r="E19" s="69"/>
      <c r="F19" s="99"/>
      <c r="G19" s="93">
        <f>SUM(G20:G23)</f>
        <v>6200</v>
      </c>
      <c r="H19" s="93">
        <v>6500</v>
      </c>
      <c r="I19" s="46"/>
      <c r="AQ19" s="74"/>
      <c r="AR19" s="74"/>
      <c r="AS19" s="77"/>
      <c r="AT19" s="74"/>
      <c r="AU19" s="78"/>
      <c r="AV19" s="74"/>
      <c r="AW19" s="74"/>
      <c r="AX19" s="75"/>
      <c r="AY19" s="79"/>
      <c r="AZ19" s="80"/>
      <c r="BA19" s="74"/>
      <c r="BB19" s="83"/>
      <c r="BC19" s="87"/>
      <c r="BD19" s="88"/>
      <c r="BE19" s="90"/>
      <c r="BF19" s="74"/>
      <c r="BG19" s="74"/>
      <c r="BH19" s="42"/>
      <c r="BI19" s="86"/>
    </row>
    <row r="20" spans="1:64" s="20" customFormat="1" ht="15.75">
      <c r="A20" s="64">
        <v>7</v>
      </c>
      <c r="B20" s="33" t="s">
        <v>29</v>
      </c>
      <c r="C20" s="21"/>
      <c r="D20" s="21"/>
      <c r="E20" s="70">
        <v>2000</v>
      </c>
      <c r="F20" s="91">
        <v>0.25</v>
      </c>
      <c r="G20" s="92">
        <f>E20*F20</f>
        <v>500</v>
      </c>
      <c r="H20" s="59"/>
      <c r="I20" s="47"/>
      <c r="AQ20" s="74"/>
      <c r="AR20" s="74"/>
      <c r="AS20" s="77"/>
      <c r="AT20" s="74"/>
      <c r="AU20" s="78"/>
      <c r="AV20" s="74"/>
      <c r="AW20" s="74"/>
      <c r="AX20" s="74"/>
      <c r="AY20" s="79"/>
      <c r="AZ20" s="80"/>
      <c r="BA20" s="74"/>
      <c r="BB20" s="83"/>
      <c r="BC20" s="87"/>
      <c r="BD20" s="74"/>
      <c r="BE20" s="74"/>
      <c r="BF20" s="74"/>
      <c r="BG20" s="74"/>
      <c r="BH20" s="42"/>
      <c r="BI20" s="86"/>
      <c r="BL20" s="86"/>
    </row>
    <row r="21" spans="1:64" s="20" customFormat="1" ht="15.75">
      <c r="A21" s="64">
        <v>8</v>
      </c>
      <c r="B21" s="33" t="s">
        <v>30</v>
      </c>
      <c r="C21" s="21"/>
      <c r="D21" s="21"/>
      <c r="E21" s="70">
        <v>8000</v>
      </c>
      <c r="F21" s="97">
        <v>0.2</v>
      </c>
      <c r="G21" s="92">
        <f>E21*F21</f>
        <v>1600</v>
      </c>
      <c r="H21" s="61"/>
      <c r="I21" s="47"/>
      <c r="AQ21" s="74"/>
      <c r="AR21" s="74"/>
      <c r="AS21" s="77"/>
      <c r="AT21" s="74"/>
      <c r="AU21" s="78"/>
      <c r="AV21" s="74"/>
      <c r="AW21" s="74"/>
      <c r="AX21" s="74"/>
      <c r="AY21" s="79"/>
      <c r="AZ21" s="80"/>
      <c r="BA21" s="74"/>
      <c r="BB21" s="83"/>
      <c r="BC21" s="87"/>
      <c r="BD21" s="74"/>
      <c r="BE21" s="74"/>
      <c r="BF21" s="74"/>
      <c r="BG21" s="74"/>
      <c r="BH21" s="42"/>
      <c r="BI21" s="86"/>
      <c r="BL21" s="86"/>
    </row>
    <row r="22" spans="1:64" s="20" customFormat="1" ht="15.75">
      <c r="A22" s="64">
        <v>9</v>
      </c>
      <c r="B22" s="33" t="s">
        <v>4</v>
      </c>
      <c r="C22" s="21"/>
      <c r="D22" s="21"/>
      <c r="E22" s="70">
        <v>500</v>
      </c>
      <c r="F22" s="97">
        <v>7</v>
      </c>
      <c r="G22" s="92">
        <f>E22*F22</f>
        <v>3500</v>
      </c>
      <c r="H22" s="61"/>
      <c r="I22" s="47"/>
      <c r="AQ22" s="74"/>
      <c r="AR22" s="74"/>
      <c r="AS22" s="77"/>
      <c r="AT22" s="74"/>
      <c r="AU22" s="78"/>
      <c r="AV22" s="74"/>
      <c r="AW22" s="74"/>
      <c r="AX22" s="74"/>
      <c r="AY22" s="79"/>
      <c r="AZ22" s="80"/>
      <c r="BA22" s="74"/>
      <c r="BB22" s="83"/>
      <c r="BC22" s="87"/>
      <c r="BD22" s="74"/>
      <c r="BE22" s="74"/>
      <c r="BF22" s="74"/>
      <c r="BG22" s="74"/>
      <c r="BH22" s="42"/>
      <c r="BI22" s="86"/>
      <c r="BL22" s="86"/>
    </row>
    <row r="23" spans="1:61" s="20" customFormat="1" ht="15.75" customHeight="1">
      <c r="A23" s="64">
        <v>10</v>
      </c>
      <c r="B23" s="33" t="s">
        <v>5</v>
      </c>
      <c r="C23" s="21"/>
      <c r="D23" s="21"/>
      <c r="E23" s="70">
        <v>300</v>
      </c>
      <c r="F23" s="97">
        <v>2</v>
      </c>
      <c r="G23" s="92">
        <f>E23*F23</f>
        <v>600</v>
      </c>
      <c r="H23" s="61"/>
      <c r="I23" s="47"/>
      <c r="AQ23" s="74"/>
      <c r="AR23" s="74"/>
      <c r="AS23" s="77"/>
      <c r="AT23" s="74"/>
      <c r="AU23" s="78"/>
      <c r="AV23" s="74"/>
      <c r="AW23" s="74"/>
      <c r="AX23" s="74"/>
      <c r="AY23" s="79"/>
      <c r="AZ23" s="79"/>
      <c r="BA23" s="74"/>
      <c r="BB23" s="83"/>
      <c r="BC23" s="87"/>
      <c r="BD23" s="74"/>
      <c r="BE23" s="74"/>
      <c r="BF23" s="74"/>
      <c r="BG23" s="74"/>
      <c r="BH23" s="42"/>
      <c r="BI23" s="86"/>
    </row>
    <row r="24" spans="1:61" s="20" customFormat="1" ht="15.75" customHeight="1">
      <c r="A24" s="18"/>
      <c r="B24" s="14"/>
      <c r="C24" s="22"/>
      <c r="D24" s="22"/>
      <c r="E24" s="68"/>
      <c r="F24" s="98"/>
      <c r="G24" s="62"/>
      <c r="H24" s="61"/>
      <c r="I24" s="47"/>
      <c r="AQ24" s="74"/>
      <c r="AR24" s="74"/>
      <c r="AS24" s="77"/>
      <c r="AT24" s="74"/>
      <c r="AU24" s="78"/>
      <c r="AV24" s="74"/>
      <c r="AW24" s="74"/>
      <c r="AX24" s="74"/>
      <c r="AY24" s="79"/>
      <c r="AZ24" s="80"/>
      <c r="BA24" s="74"/>
      <c r="BB24" s="82"/>
      <c r="BC24" s="87"/>
      <c r="BD24" s="74"/>
      <c r="BE24" s="74"/>
      <c r="BF24" s="74"/>
      <c r="BG24" s="74"/>
      <c r="BH24" s="42"/>
      <c r="BI24" s="86"/>
    </row>
    <row r="25" spans="1:61" s="20" customFormat="1" ht="15.75" customHeight="1">
      <c r="A25" s="18"/>
      <c r="B25" s="15" t="s">
        <v>31</v>
      </c>
      <c r="C25" s="22"/>
      <c r="D25" s="22"/>
      <c r="E25" s="68"/>
      <c r="F25" s="98"/>
      <c r="G25" s="93">
        <f>SUM(G26:G29)</f>
        <v>7450</v>
      </c>
      <c r="H25" s="93">
        <v>3500</v>
      </c>
      <c r="I25" s="46"/>
      <c r="AQ25" s="74"/>
      <c r="AR25" s="74"/>
      <c r="AS25" s="77"/>
      <c r="AT25" s="74"/>
      <c r="AU25" s="78"/>
      <c r="AV25" s="74"/>
      <c r="AW25" s="74"/>
      <c r="AX25" s="75"/>
      <c r="AY25" s="79"/>
      <c r="AZ25" s="80"/>
      <c r="BA25" s="74"/>
      <c r="BB25" s="82"/>
      <c r="BC25" s="87"/>
      <c r="BD25" s="88"/>
      <c r="BE25" s="90"/>
      <c r="BF25" s="74"/>
      <c r="BG25" s="74"/>
      <c r="BH25" s="42"/>
      <c r="BI25" s="86"/>
    </row>
    <row r="26" spans="1:61" s="20" customFormat="1" ht="15.75" customHeight="1">
      <c r="A26" s="64">
        <v>11</v>
      </c>
      <c r="B26" s="33" t="s">
        <v>34</v>
      </c>
      <c r="C26" s="23"/>
      <c r="D26" s="23"/>
      <c r="E26" s="70">
        <v>2500</v>
      </c>
      <c r="F26" s="97">
        <v>0.3</v>
      </c>
      <c r="G26" s="92">
        <f>E26*F26</f>
        <v>750</v>
      </c>
      <c r="H26" s="61"/>
      <c r="I26" s="47"/>
      <c r="AQ26" s="74"/>
      <c r="AR26" s="74"/>
      <c r="AS26" s="77"/>
      <c r="AT26" s="74"/>
      <c r="AU26" s="78"/>
      <c r="AV26" s="74"/>
      <c r="AW26" s="74"/>
      <c r="AX26" s="74"/>
      <c r="AY26" s="79"/>
      <c r="AZ26" s="80"/>
      <c r="BA26" s="74"/>
      <c r="BB26" s="83"/>
      <c r="BC26" s="87"/>
      <c r="BD26" s="74"/>
      <c r="BE26" s="74"/>
      <c r="BF26" s="74"/>
      <c r="BG26" s="74"/>
      <c r="BH26" s="42"/>
      <c r="BI26" s="86"/>
    </row>
    <row r="27" spans="1:61" s="20" customFormat="1" ht="15.75" customHeight="1">
      <c r="A27" s="64">
        <v>12</v>
      </c>
      <c r="B27" s="33" t="s">
        <v>33</v>
      </c>
      <c r="C27" s="24"/>
      <c r="D27" s="24"/>
      <c r="E27" s="70">
        <v>2500</v>
      </c>
      <c r="F27" s="97">
        <v>2</v>
      </c>
      <c r="G27" s="92">
        <f>E27*F27</f>
        <v>5000</v>
      </c>
      <c r="H27" s="61"/>
      <c r="I27" s="47"/>
      <c r="AQ27" s="74"/>
      <c r="AR27" s="74"/>
      <c r="AS27" s="77"/>
      <c r="AT27" s="74"/>
      <c r="AU27" s="78"/>
      <c r="AV27" s="74"/>
      <c r="AW27" s="74"/>
      <c r="AX27" s="74"/>
      <c r="AY27" s="79"/>
      <c r="AZ27" s="80"/>
      <c r="BA27" s="74"/>
      <c r="BB27" s="83"/>
      <c r="BC27" s="87"/>
      <c r="BD27" s="74"/>
      <c r="BE27" s="74"/>
      <c r="BF27" s="74"/>
      <c r="BG27" s="74"/>
      <c r="BH27" s="42"/>
      <c r="BI27" s="86"/>
    </row>
    <row r="28" spans="1:61" s="20" customFormat="1" ht="15.75" customHeight="1">
      <c r="A28" s="64">
        <v>13</v>
      </c>
      <c r="B28" s="33" t="s">
        <v>24</v>
      </c>
      <c r="C28" s="24"/>
      <c r="D28" s="24"/>
      <c r="E28" s="70">
        <v>500</v>
      </c>
      <c r="F28" s="97">
        <v>0.4</v>
      </c>
      <c r="G28" s="92">
        <f>E28*F28</f>
        <v>200</v>
      </c>
      <c r="H28" s="61"/>
      <c r="I28" s="47"/>
      <c r="AQ28" s="74"/>
      <c r="AR28" s="74"/>
      <c r="AS28" s="77"/>
      <c r="AT28" s="74"/>
      <c r="AU28" s="78"/>
      <c r="AV28" s="74"/>
      <c r="AW28" s="74"/>
      <c r="AX28" s="74"/>
      <c r="AY28" s="79"/>
      <c r="AZ28" s="80"/>
      <c r="BA28" s="74"/>
      <c r="BB28" s="83"/>
      <c r="BC28" s="87"/>
      <c r="BD28" s="74"/>
      <c r="BE28" s="74"/>
      <c r="BF28" s="74"/>
      <c r="BG28" s="74"/>
      <c r="BH28" s="42"/>
      <c r="BI28" s="86"/>
    </row>
    <row r="29" spans="1:61" s="20" customFormat="1" ht="15.75" customHeight="1">
      <c r="A29" s="64">
        <v>14</v>
      </c>
      <c r="B29" s="33" t="s">
        <v>53</v>
      </c>
      <c r="C29" s="24"/>
      <c r="D29" s="24"/>
      <c r="E29" s="70">
        <v>1000</v>
      </c>
      <c r="F29" s="97">
        <v>1.5</v>
      </c>
      <c r="G29" s="92">
        <f>E29*F29</f>
        <v>1500</v>
      </c>
      <c r="H29" s="61"/>
      <c r="I29" s="47"/>
      <c r="AQ29" s="74"/>
      <c r="AR29" s="74"/>
      <c r="AS29" s="77"/>
      <c r="AT29" s="74"/>
      <c r="AU29" s="78"/>
      <c r="AV29" s="74"/>
      <c r="AW29" s="74"/>
      <c r="AX29" s="74"/>
      <c r="AY29" s="79"/>
      <c r="AZ29" s="80"/>
      <c r="BA29" s="74"/>
      <c r="BB29" s="83"/>
      <c r="BC29" s="87"/>
      <c r="BD29" s="74"/>
      <c r="BE29" s="74"/>
      <c r="BF29" s="74"/>
      <c r="BG29" s="74"/>
      <c r="BH29" s="42"/>
      <c r="BI29" s="86"/>
    </row>
    <row r="30" spans="1:61" s="20" customFormat="1" ht="15.75" customHeight="1">
      <c r="A30" s="64">
        <v>10</v>
      </c>
      <c r="B30" s="14"/>
      <c r="C30" s="22"/>
      <c r="D30" s="22"/>
      <c r="E30" s="68"/>
      <c r="F30" s="68"/>
      <c r="G30" s="62"/>
      <c r="H30" s="61"/>
      <c r="I30" s="47"/>
      <c r="AQ30" s="74"/>
      <c r="AR30" s="74"/>
      <c r="AS30" s="77"/>
      <c r="AT30" s="74"/>
      <c r="AU30" s="78"/>
      <c r="AV30" s="74"/>
      <c r="AW30" s="74"/>
      <c r="AX30" s="74"/>
      <c r="AY30" s="79"/>
      <c r="AZ30" s="80"/>
      <c r="BA30" s="74"/>
      <c r="BB30" s="82"/>
      <c r="BC30" s="87"/>
      <c r="BD30" s="74"/>
      <c r="BE30" s="74"/>
      <c r="BF30" s="74"/>
      <c r="BG30" s="74"/>
      <c r="BH30" s="42"/>
      <c r="BI30" s="86"/>
    </row>
    <row r="31" spans="1:61" s="20" customFormat="1" ht="15.75" customHeight="1">
      <c r="A31" s="18"/>
      <c r="B31" s="15" t="s">
        <v>35</v>
      </c>
      <c r="C31" s="22"/>
      <c r="D31" s="22"/>
      <c r="E31" s="68"/>
      <c r="F31" s="68"/>
      <c r="G31" s="93">
        <f>SUM(G32:G34)</f>
        <v>4500</v>
      </c>
      <c r="H31" s="93">
        <v>4000</v>
      </c>
      <c r="I31" s="46"/>
      <c r="AQ31" s="74"/>
      <c r="AR31" s="74"/>
      <c r="AS31" s="77"/>
      <c r="AT31" s="74"/>
      <c r="AU31" s="78"/>
      <c r="AV31" s="74"/>
      <c r="AW31" s="74"/>
      <c r="AX31" s="75"/>
      <c r="AY31" s="79"/>
      <c r="AZ31" s="80"/>
      <c r="BA31" s="74"/>
      <c r="BB31" s="82"/>
      <c r="BC31" s="87"/>
      <c r="BD31" s="88"/>
      <c r="BE31" s="90"/>
      <c r="BF31" s="74"/>
      <c r="BG31" s="74"/>
      <c r="BH31" s="42"/>
      <c r="BI31" s="86"/>
    </row>
    <row r="32" spans="1:61" s="20" customFormat="1" ht="15.75" customHeight="1">
      <c r="A32" s="64">
        <v>15</v>
      </c>
      <c r="B32" s="33" t="s">
        <v>36</v>
      </c>
      <c r="C32" s="22"/>
      <c r="D32" s="22"/>
      <c r="E32" s="70">
        <v>1200</v>
      </c>
      <c r="F32" s="91">
        <v>1</v>
      </c>
      <c r="G32" s="92">
        <f>E32*F32</f>
        <v>1200</v>
      </c>
      <c r="H32" s="61"/>
      <c r="I32" s="47"/>
      <c r="AQ32" s="74"/>
      <c r="AR32" s="74"/>
      <c r="AS32" s="77"/>
      <c r="AT32" s="74"/>
      <c r="AU32" s="78"/>
      <c r="AV32" s="74"/>
      <c r="AW32" s="74"/>
      <c r="AX32" s="74"/>
      <c r="AY32" s="79"/>
      <c r="AZ32" s="80"/>
      <c r="BA32" s="74"/>
      <c r="BB32" s="83"/>
      <c r="BC32" s="87"/>
      <c r="BD32" s="76"/>
      <c r="BE32" s="74"/>
      <c r="BF32" s="74"/>
      <c r="BG32" s="74"/>
      <c r="BH32" s="42"/>
      <c r="BI32" s="86"/>
    </row>
    <row r="33" spans="1:61" s="20" customFormat="1" ht="15.75">
      <c r="A33" s="64">
        <f>A32+1</f>
        <v>16</v>
      </c>
      <c r="B33" s="33" t="s">
        <v>37</v>
      </c>
      <c r="C33" s="22"/>
      <c r="D33" s="22"/>
      <c r="E33" s="70">
        <v>2000</v>
      </c>
      <c r="F33" s="91">
        <v>0.6</v>
      </c>
      <c r="G33" s="92">
        <f>E33*F33</f>
        <v>1200</v>
      </c>
      <c r="H33" s="61"/>
      <c r="I33" s="47"/>
      <c r="AQ33" s="74"/>
      <c r="AR33" s="74"/>
      <c r="AS33" s="77"/>
      <c r="AT33" s="74"/>
      <c r="AU33" s="78"/>
      <c r="AV33" s="74"/>
      <c r="AW33" s="74"/>
      <c r="AX33" s="74"/>
      <c r="AY33" s="79"/>
      <c r="AZ33" s="80"/>
      <c r="BA33" s="74"/>
      <c r="BB33" s="83"/>
      <c r="BC33" s="87"/>
      <c r="BD33" s="74"/>
      <c r="BE33" s="74"/>
      <c r="BF33" s="74"/>
      <c r="BG33" s="74"/>
      <c r="BH33" s="42"/>
      <c r="BI33" s="86"/>
    </row>
    <row r="34" spans="1:59" s="20" customFormat="1" ht="15.75">
      <c r="A34" s="64">
        <f>A33+1</f>
        <v>17</v>
      </c>
      <c r="B34" s="35" t="s">
        <v>38</v>
      </c>
      <c r="C34" s="21"/>
      <c r="D34" s="21"/>
      <c r="E34" s="70">
        <v>3000</v>
      </c>
      <c r="F34" s="91">
        <v>0.7</v>
      </c>
      <c r="G34" s="92">
        <f>E34*F34</f>
        <v>2100</v>
      </c>
      <c r="H34" s="61"/>
      <c r="I34" s="47"/>
      <c r="AQ34" s="74"/>
      <c r="AR34" s="74"/>
      <c r="AS34" s="77"/>
      <c r="AT34" s="74"/>
      <c r="AU34" s="78"/>
      <c r="AV34" s="74"/>
      <c r="AW34" s="74"/>
      <c r="AX34" s="74"/>
      <c r="AY34" s="79"/>
      <c r="AZ34" s="80"/>
      <c r="BA34" s="74"/>
      <c r="BB34" s="83"/>
      <c r="BC34" s="87"/>
      <c r="BD34" s="74"/>
      <c r="BE34" s="74"/>
      <c r="BF34" s="74"/>
      <c r="BG34" s="74"/>
    </row>
    <row r="35" spans="1:59" s="20" customFormat="1" ht="4.5" customHeight="1">
      <c r="A35" s="18"/>
      <c r="B35" s="35"/>
      <c r="C35" s="21"/>
      <c r="D35" s="21"/>
      <c r="E35" s="68"/>
      <c r="F35" s="68"/>
      <c r="G35" s="62"/>
      <c r="H35" s="61"/>
      <c r="I35" s="47"/>
      <c r="AQ35" s="74"/>
      <c r="AR35" s="74"/>
      <c r="AS35" s="77"/>
      <c r="AT35" s="74"/>
      <c r="AU35" s="78"/>
      <c r="AV35" s="74"/>
      <c r="AW35" s="74"/>
      <c r="AX35" s="74"/>
      <c r="AY35" s="79"/>
      <c r="AZ35" s="80"/>
      <c r="BA35" s="74"/>
      <c r="BB35" s="83"/>
      <c r="BC35" s="87"/>
      <c r="BD35" s="88"/>
      <c r="BE35" s="74"/>
      <c r="BF35" s="74"/>
      <c r="BG35" s="74"/>
    </row>
    <row r="36" spans="1:59" s="20" customFormat="1" ht="15.75">
      <c r="A36" s="18"/>
      <c r="B36" s="15" t="s">
        <v>22</v>
      </c>
      <c r="C36" s="25"/>
      <c r="D36" s="25"/>
      <c r="E36" s="68"/>
      <c r="F36" s="68"/>
      <c r="G36" s="93">
        <f>SUM(G37:G40)</f>
        <v>3180</v>
      </c>
      <c r="H36" s="93">
        <v>4000</v>
      </c>
      <c r="I36" s="46"/>
      <c r="AQ36" s="74"/>
      <c r="AR36" s="74"/>
      <c r="AS36" s="77"/>
      <c r="AT36" s="74"/>
      <c r="AU36" s="78"/>
      <c r="AV36" s="74"/>
      <c r="AW36" s="74"/>
      <c r="AX36" s="75"/>
      <c r="AY36" s="79"/>
      <c r="AZ36" s="80"/>
      <c r="BA36" s="74"/>
      <c r="BB36" s="83"/>
      <c r="BC36" s="87"/>
      <c r="BD36" s="88"/>
      <c r="BE36" s="90"/>
      <c r="BF36" s="74"/>
      <c r="BG36" s="74"/>
    </row>
    <row r="37" spans="1:59" s="20" customFormat="1" ht="15.75">
      <c r="A37" s="64">
        <f>A34+1</f>
        <v>18</v>
      </c>
      <c r="B37" s="35" t="s">
        <v>40</v>
      </c>
      <c r="C37" s="21"/>
      <c r="D37" s="21"/>
      <c r="E37" s="70">
        <v>600</v>
      </c>
      <c r="F37" s="91">
        <v>0.8</v>
      </c>
      <c r="G37" s="92">
        <f>E37*F37</f>
        <v>480</v>
      </c>
      <c r="H37" s="61"/>
      <c r="I37" s="19"/>
      <c r="AQ37" s="74"/>
      <c r="AR37" s="74"/>
      <c r="AS37" s="77"/>
      <c r="AT37" s="74"/>
      <c r="AU37" s="78"/>
      <c r="AV37" s="74"/>
      <c r="AW37" s="74"/>
      <c r="AX37" s="74"/>
      <c r="AY37" s="79"/>
      <c r="AZ37" s="80"/>
      <c r="BA37" s="74"/>
      <c r="BB37" s="83"/>
      <c r="BC37" s="87"/>
      <c r="BD37" s="76"/>
      <c r="BE37" s="74"/>
      <c r="BF37" s="74"/>
      <c r="BG37" s="74"/>
    </row>
    <row r="38" spans="1:59" s="20" customFormat="1" ht="15.75">
      <c r="A38" s="64" t="e">
        <f>#REF!+1</f>
        <v>#REF!</v>
      </c>
      <c r="B38" s="35" t="s">
        <v>54</v>
      </c>
      <c r="C38" s="21"/>
      <c r="D38" s="21"/>
      <c r="E38" s="70">
        <v>3000</v>
      </c>
      <c r="F38" s="91">
        <v>0.3</v>
      </c>
      <c r="G38" s="92">
        <f>E38*F38</f>
        <v>900</v>
      </c>
      <c r="H38" s="61"/>
      <c r="I38" s="19"/>
      <c r="AQ38" s="74"/>
      <c r="AR38" s="74"/>
      <c r="AS38" s="77"/>
      <c r="AT38" s="74"/>
      <c r="AU38" s="78"/>
      <c r="AV38" s="74"/>
      <c r="AW38" s="74"/>
      <c r="AX38" s="74"/>
      <c r="AY38" s="79"/>
      <c r="AZ38" s="80"/>
      <c r="BA38" s="74"/>
      <c r="BB38" s="83"/>
      <c r="BC38" s="87"/>
      <c r="BD38" s="74"/>
      <c r="BE38" s="74"/>
      <c r="BF38" s="74"/>
      <c r="BG38" s="74"/>
    </row>
    <row r="39" spans="1:59" s="20" customFormat="1" ht="15.75">
      <c r="A39" s="64" t="e">
        <f>A38+1</f>
        <v>#REF!</v>
      </c>
      <c r="B39" s="35" t="s">
        <v>55</v>
      </c>
      <c r="C39" s="21"/>
      <c r="D39" s="21"/>
      <c r="E39" s="70">
        <v>3000</v>
      </c>
      <c r="F39" s="91">
        <v>0.6</v>
      </c>
      <c r="G39" s="92">
        <f>E39*F39</f>
        <v>1800</v>
      </c>
      <c r="H39" s="61"/>
      <c r="I39" s="19"/>
      <c r="AQ39" s="74"/>
      <c r="AR39" s="74"/>
      <c r="AS39" s="77"/>
      <c r="AT39" s="74"/>
      <c r="AU39" s="78"/>
      <c r="AV39" s="74"/>
      <c r="AW39" s="74"/>
      <c r="AX39" s="74"/>
      <c r="AY39" s="79"/>
      <c r="AZ39" s="80"/>
      <c r="BA39" s="74"/>
      <c r="BB39" s="83"/>
      <c r="BC39" s="87"/>
      <c r="BD39" s="74"/>
      <c r="BE39" s="74"/>
      <c r="BF39" s="74"/>
      <c r="BG39" s="74"/>
    </row>
    <row r="40" spans="1:59" s="20" customFormat="1" ht="15.75">
      <c r="A40" s="64" t="e">
        <f>#REF!+1</f>
        <v>#REF!</v>
      </c>
      <c r="B40" s="35" t="s">
        <v>41</v>
      </c>
      <c r="C40" s="21"/>
      <c r="D40" s="21"/>
      <c r="E40" s="21"/>
      <c r="F40" s="21"/>
      <c r="G40" s="92">
        <f>BB40</f>
        <v>0</v>
      </c>
      <c r="H40" s="61"/>
      <c r="I40" s="19"/>
      <c r="AQ40" s="74"/>
      <c r="AR40" s="74"/>
      <c r="AS40" s="74"/>
      <c r="AT40" s="74"/>
      <c r="AU40" s="74"/>
      <c r="AV40" s="74"/>
      <c r="AW40" s="74"/>
      <c r="AX40" s="74"/>
      <c r="AY40" s="79"/>
      <c r="AZ40" s="80"/>
      <c r="BA40" s="74"/>
      <c r="BB40" s="83"/>
      <c r="BC40" s="87"/>
      <c r="BD40" s="74"/>
      <c r="BE40" s="74"/>
      <c r="BF40" s="74"/>
      <c r="BG40" s="74"/>
    </row>
    <row r="41" spans="1:59" s="20" customFormat="1" ht="4.5" customHeight="1">
      <c r="A41" s="18"/>
      <c r="B41" s="35"/>
      <c r="C41" s="21"/>
      <c r="D41" s="21"/>
      <c r="E41" s="22"/>
      <c r="F41" s="22"/>
      <c r="G41" s="63"/>
      <c r="H41" s="61"/>
      <c r="I41" s="19"/>
      <c r="K41" s="42"/>
      <c r="L41" s="43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</row>
    <row r="42" spans="1:59" s="20" customFormat="1" ht="4.5" customHeight="1">
      <c r="A42" s="18"/>
      <c r="B42" s="14"/>
      <c r="C42" s="26"/>
      <c r="D42" s="26"/>
      <c r="E42" s="27"/>
      <c r="F42" s="27"/>
      <c r="G42" s="60"/>
      <c r="H42" s="61"/>
      <c r="I42" s="19"/>
      <c r="K42" s="42"/>
      <c r="L42" s="43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</row>
    <row r="43" spans="1:59" s="20" customFormat="1" ht="16.5">
      <c r="A43" s="18"/>
      <c r="C43" s="45"/>
      <c r="D43" s="50" t="s">
        <v>39</v>
      </c>
      <c r="E43" s="51">
        <f>SUM(E13:E39)</f>
        <v>34400</v>
      </c>
      <c r="F43" s="22"/>
      <c r="G43" s="94">
        <f>SUM(G12,G19,G25,G31,G36)/1000</f>
        <v>24.22</v>
      </c>
      <c r="H43" s="95">
        <f>SUM(H12:H36)/1000</f>
        <v>21</v>
      </c>
      <c r="I43" s="19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89"/>
      <c r="BC43" s="84"/>
      <c r="BD43" s="84"/>
      <c r="BE43" s="74"/>
      <c r="BF43" s="74"/>
      <c r="BG43" s="74"/>
    </row>
    <row r="44" spans="1:59" s="20" customFormat="1" ht="7.5" customHeight="1">
      <c r="A44" s="18"/>
      <c r="B44" s="15"/>
      <c r="C44" s="14"/>
      <c r="D44" s="14"/>
      <c r="E44" s="34"/>
      <c r="F44" s="34"/>
      <c r="G44" s="48"/>
      <c r="H44" s="34"/>
      <c r="I44" s="19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</row>
    <row r="45" spans="1:59" s="20" customFormat="1" ht="16.5">
      <c r="A45" s="18"/>
      <c r="C45" s="45"/>
      <c r="D45" s="52"/>
      <c r="E45" s="52" t="s">
        <v>7</v>
      </c>
      <c r="F45" s="52" t="s">
        <v>7</v>
      </c>
      <c r="G45" s="100">
        <v>4.5</v>
      </c>
      <c r="H45" s="36"/>
      <c r="I45" s="19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</row>
    <row r="46" spans="1:59" s="20" customFormat="1" ht="16.5">
      <c r="A46" s="18"/>
      <c r="C46" s="45"/>
      <c r="D46" s="52"/>
      <c r="E46" s="52" t="s">
        <v>6</v>
      </c>
      <c r="F46" s="52" t="s">
        <v>6</v>
      </c>
      <c r="G46" s="100">
        <v>1.5</v>
      </c>
      <c r="H46" s="36"/>
      <c r="I46" s="19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</row>
    <row r="47" spans="1:59" s="20" customFormat="1" ht="10.5" customHeight="1">
      <c r="A47" s="18"/>
      <c r="B47" s="37"/>
      <c r="C47" s="28"/>
      <c r="D47" s="28"/>
      <c r="E47" s="38"/>
      <c r="F47" s="38"/>
      <c r="G47" s="14"/>
      <c r="H47" s="14"/>
      <c r="I47" s="19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</row>
    <row r="48" spans="1:9" ht="19.5" customHeight="1">
      <c r="A48" s="7"/>
      <c r="B48" s="39" t="s">
        <v>51</v>
      </c>
      <c r="C48" s="9"/>
      <c r="D48" s="9"/>
      <c r="E48" s="9"/>
      <c r="F48" s="9"/>
      <c r="G48" s="9"/>
      <c r="H48" s="9"/>
      <c r="I48" s="12"/>
    </row>
    <row r="49" spans="1:59" s="1" customFormat="1" ht="15.75">
      <c r="A49" s="7"/>
      <c r="B49" s="39" t="s">
        <v>32</v>
      </c>
      <c r="C49" s="9"/>
      <c r="D49" s="9"/>
      <c r="E49" s="9"/>
      <c r="F49" s="9"/>
      <c r="G49" s="9"/>
      <c r="H49" s="9"/>
      <c r="I49" s="12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</row>
    <row r="50" spans="1:9" ht="15.75">
      <c r="A50" s="17"/>
      <c r="B50" s="40" t="s">
        <v>25</v>
      </c>
      <c r="C50" s="10"/>
      <c r="D50" s="10"/>
      <c r="E50" s="10"/>
      <c r="F50" s="102" t="s">
        <v>56</v>
      </c>
      <c r="G50" s="101" t="s">
        <v>57</v>
      </c>
      <c r="H50" s="10"/>
      <c r="I50" s="13"/>
    </row>
    <row r="51" spans="2:8" ht="12.75">
      <c r="B51" s="2"/>
      <c r="C51" s="1"/>
      <c r="D51" s="1"/>
      <c r="E51" s="1"/>
      <c r="F51" s="1"/>
      <c r="G51" s="1"/>
      <c r="H51" s="1"/>
    </row>
    <row r="52" spans="2:8" ht="12.75">
      <c r="B52" s="1"/>
      <c r="C52" s="1"/>
      <c r="D52" s="1"/>
      <c r="E52" s="1"/>
      <c r="F52" s="1"/>
      <c r="G52" s="1"/>
      <c r="H52" s="1"/>
    </row>
  </sheetData>
  <sheetProtection password="CC5E" sheet="1" objects="1" scenarios="1" selectLockedCells="1"/>
  <dataValidations count="1">
    <dataValidation type="decimal" operator="greaterThanOrEqual" allowBlank="1" showInputMessage="1" showErrorMessage="1" error="Insert decimal number greater than or equal to zero !" sqref="E26:F29 E32:F34 E13:F17 E20:F23 E37:F39">
      <formula1>0</formula1>
    </dataValidation>
  </dataValidations>
  <printOptions horizontalCentered="1"/>
  <pageMargins left="0.31" right="0.32" top="0.984251968503937" bottom="0.984251968503937" header="0.5118110236220472" footer="0.5118110236220472"/>
  <pageSetup fitToHeight="1" fitToWidth="1" horizontalDpi="600" verticalDpi="600" orientation="portrait" paperSize="9" scale="65" r:id="rId2"/>
  <headerFooter alignWithMargins="0">
    <oddHeader>&amp;L&amp;12Integrated Sustainability Analysis (ISA)                 &amp;C&amp;12The University of Sydney&amp;R&amp;12www.isa.org.usyd.edu.au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3"/>
  <sheetViews>
    <sheetView showGridLines="0" showRowColHeaders="0" zoomScale="66" zoomScaleNormal="66" workbookViewId="0" topLeftCell="A1">
      <selection activeCell="A1" sqref="A1"/>
    </sheetView>
  </sheetViews>
  <sheetFormatPr defaultColWidth="9.140625" defaultRowHeight="12.75"/>
  <cols>
    <col min="3" max="3" width="20.421875" style="0" customWidth="1"/>
    <col min="4" max="4" width="31.28125" style="0" bestFit="1" customWidth="1"/>
    <col min="5" max="5" width="25.8515625" style="0" customWidth="1"/>
  </cols>
  <sheetData>
    <row r="2" spans="3:5" ht="12.75">
      <c r="C2" s="57" t="s">
        <v>44</v>
      </c>
      <c r="D2" s="57"/>
      <c r="E2" s="57" t="s">
        <v>23</v>
      </c>
    </row>
    <row r="3" spans="2:5" ht="12.75">
      <c r="B3" t="s">
        <v>1</v>
      </c>
      <c r="C3" s="31">
        <f>Calculation!G12/1000</f>
        <v>2.89</v>
      </c>
      <c r="D3" s="96">
        <f>Calculation!G45</f>
        <v>4.5</v>
      </c>
      <c r="E3" s="31">
        <f>Calculation!H12/1000</f>
        <v>3</v>
      </c>
    </row>
    <row r="4" spans="2:5" ht="12.75">
      <c r="B4" t="s">
        <v>28</v>
      </c>
      <c r="C4" s="31">
        <f>Calculation!G19/1000</f>
        <v>6.2</v>
      </c>
      <c r="D4">
        <v>0</v>
      </c>
      <c r="E4" s="31">
        <f>Calculation!H19/1000</f>
        <v>6.5</v>
      </c>
    </row>
    <row r="5" spans="2:5" ht="12.75">
      <c r="B5" t="s">
        <v>43</v>
      </c>
      <c r="C5" s="31">
        <f>Calculation!G25/1000</f>
        <v>7.45</v>
      </c>
      <c r="E5" s="31">
        <f>Calculation!H25/1000</f>
        <v>3.5</v>
      </c>
    </row>
    <row r="6" spans="2:5" ht="12.75">
      <c r="B6" t="s">
        <v>21</v>
      </c>
      <c r="C6" s="31">
        <f>Calculation!G31/1000</f>
        <v>4.5</v>
      </c>
      <c r="E6" s="31">
        <f>Calculation!H31/1000</f>
        <v>4</v>
      </c>
    </row>
    <row r="7" spans="2:5" ht="12.75">
      <c r="B7" t="s">
        <v>22</v>
      </c>
      <c r="C7" s="31">
        <f>Calculation!G36/1000</f>
        <v>3.18</v>
      </c>
      <c r="E7" s="31">
        <f>Calculation!H36/1000</f>
        <v>4</v>
      </c>
    </row>
    <row r="8" spans="3:5" ht="12.75">
      <c r="C8" s="31"/>
      <c r="E8" s="31"/>
    </row>
    <row r="9" spans="3:5" ht="12.75">
      <c r="C9" s="31"/>
      <c r="E9" s="31"/>
    </row>
    <row r="10" spans="3:5" ht="12.75">
      <c r="C10" s="31"/>
      <c r="E10" s="31"/>
    </row>
    <row r="11" spans="3:5" ht="12.75">
      <c r="C11" s="31"/>
      <c r="D11" s="41"/>
      <c r="E11" s="31"/>
    </row>
    <row r="12" spans="3:5" ht="12.75">
      <c r="C12" s="31"/>
      <c r="E12" s="31"/>
    </row>
    <row r="13" ht="12.75">
      <c r="E13" s="31"/>
    </row>
  </sheetData>
  <sheetProtection password="CC5E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5"/>
  <sheetViews>
    <sheetView workbookViewId="0" topLeftCell="A1">
      <selection activeCell="H5" sqref="H5"/>
    </sheetView>
  </sheetViews>
  <sheetFormatPr defaultColWidth="9.140625" defaultRowHeight="12.75"/>
  <cols>
    <col min="2" max="2" width="16.28125" style="0" customWidth="1"/>
    <col min="3" max="7" width="11.28125" style="0" customWidth="1"/>
  </cols>
  <sheetData>
    <row r="3" spans="2:7" ht="12.75">
      <c r="B3" t="s">
        <v>9</v>
      </c>
      <c r="C3" s="5">
        <v>1452.2344827586207</v>
      </c>
      <c r="D3" s="5">
        <v>1452.2344827586207</v>
      </c>
      <c r="E3" s="4">
        <v>163.17241379310346</v>
      </c>
      <c r="F3" s="4">
        <v>9.1</v>
      </c>
      <c r="G3" s="3">
        <v>0.593994778067885</v>
      </c>
    </row>
    <row r="4" spans="2:7" ht="12.75">
      <c r="B4" t="s">
        <v>10</v>
      </c>
      <c r="C4" s="5">
        <v>82.9848275862069</v>
      </c>
      <c r="D4" s="5">
        <v>284.06344827586213</v>
      </c>
      <c r="E4" s="4">
        <v>31.917241379310347</v>
      </c>
      <c r="F4" s="4">
        <v>1.78</v>
      </c>
      <c r="G4" s="3">
        <v>0.11618798955613577</v>
      </c>
    </row>
    <row r="5" spans="2:7" ht="12.75">
      <c r="B5" t="s">
        <v>11</v>
      </c>
      <c r="C5" s="5">
        <v>41.958620689655184</v>
      </c>
      <c r="D5" s="5">
        <v>143.62758620689658</v>
      </c>
      <c r="E5" s="4">
        <v>16.13793103448276</v>
      </c>
      <c r="F5" s="4">
        <v>0.9</v>
      </c>
      <c r="G5" s="3">
        <v>0.0587467362924282</v>
      </c>
    </row>
    <row r="6" spans="2:7" ht="12.75">
      <c r="B6" t="s">
        <v>12</v>
      </c>
      <c r="C6" s="5">
        <v>111.8896551724138</v>
      </c>
      <c r="D6" s="5">
        <v>383.00689655172414</v>
      </c>
      <c r="E6" s="4">
        <v>43.03448275862069</v>
      </c>
      <c r="F6" s="4">
        <v>2.4</v>
      </c>
      <c r="G6" s="3">
        <v>0.15665796344647517</v>
      </c>
    </row>
    <row r="7" spans="2:7" ht="12.75">
      <c r="B7" t="s">
        <v>13</v>
      </c>
      <c r="C7" s="5">
        <v>53.14758620689655</v>
      </c>
      <c r="D7" s="5">
        <v>181.92827586206894</v>
      </c>
      <c r="E7" s="4">
        <v>20.441379310344825</v>
      </c>
      <c r="F7" s="4">
        <v>1.14</v>
      </c>
      <c r="G7" s="3">
        <v>0.07441253263707572</v>
      </c>
    </row>
    <row r="8" spans="3:4" ht="12.75">
      <c r="C8" s="5">
        <v>1742.215172413793</v>
      </c>
      <c r="D8" s="5">
        <v>2444.8606896551723</v>
      </c>
    </row>
    <row r="10" spans="2:3" ht="12.75">
      <c r="B10" t="s">
        <v>9</v>
      </c>
      <c r="C10" s="5">
        <v>1452.2344827586207</v>
      </c>
    </row>
    <row r="11" spans="2:3" ht="12.75">
      <c r="B11" t="s">
        <v>14</v>
      </c>
      <c r="C11" s="5">
        <v>289.98068965517245</v>
      </c>
    </row>
    <row r="13" spans="3:6" ht="12.75">
      <c r="C13" t="s">
        <v>17</v>
      </c>
      <c r="D13" t="s">
        <v>18</v>
      </c>
      <c r="E13" t="s">
        <v>19</v>
      </c>
      <c r="F13" t="s">
        <v>20</v>
      </c>
    </row>
    <row r="14" spans="2:6" ht="12.75">
      <c r="B14" t="s">
        <v>15</v>
      </c>
      <c r="C14">
        <v>4360254000</v>
      </c>
      <c r="D14">
        <v>156.3</v>
      </c>
      <c r="E14">
        <v>43416666666.666664</v>
      </c>
      <c r="F14" s="6">
        <v>0.1004281151631478</v>
      </c>
    </row>
    <row r="15" spans="2:6" ht="12.75">
      <c r="B15" t="s">
        <v>16</v>
      </c>
      <c r="C15">
        <v>973768000</v>
      </c>
      <c r="D15">
        <v>100.6</v>
      </c>
      <c r="E15">
        <v>100600000000</v>
      </c>
      <c r="F15" s="6">
        <v>0.009679602385685885</v>
      </c>
    </row>
  </sheetData>
  <sheetProtection password="927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Christopher Dey</cp:lastModifiedBy>
  <cp:lastPrinted>2008-07-09T18:06:04Z</cp:lastPrinted>
  <dcterms:created xsi:type="dcterms:W3CDTF">2000-02-09T22:45:32Z</dcterms:created>
  <dcterms:modified xsi:type="dcterms:W3CDTF">2008-07-16T02:04:56Z</dcterms:modified>
  <cp:category/>
  <cp:version/>
  <cp:contentType/>
  <cp:contentStatus/>
</cp:coreProperties>
</file>